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artin\Desktop\"/>
    </mc:Choice>
  </mc:AlternateContent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Pol'!$A$1:$U$24</definedName>
    <definedName name="_xlnm.Print_Area" localSheetId="1">Stavba!$A$1:$J$48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 fullCalcOnLoad="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47" i="1" l="1"/>
  <c r="G39" i="1"/>
  <c r="H39" i="1" s="1"/>
  <c r="H40" i="1" s="1"/>
  <c r="F39" i="1"/>
  <c r="G14" i="12"/>
  <c r="AC14" i="12"/>
  <c r="AD14" i="12"/>
  <c r="F9" i="12"/>
  <c r="G9" i="12"/>
  <c r="G8" i="12" s="1"/>
  <c r="I9" i="12"/>
  <c r="I8" i="12" s="1"/>
  <c r="K9" i="12"/>
  <c r="K8" i="12" s="1"/>
  <c r="O9" i="12"/>
  <c r="O8" i="12" s="1"/>
  <c r="Q9" i="12"/>
  <c r="Q8" i="12" s="1"/>
  <c r="U9" i="12"/>
  <c r="U8" i="12" s="1"/>
  <c r="F10" i="12"/>
  <c r="G10" i="12"/>
  <c r="M10" i="12" s="1"/>
  <c r="I10" i="12"/>
  <c r="K10" i="12"/>
  <c r="O10" i="12"/>
  <c r="Q10" i="12"/>
  <c r="U10" i="12"/>
  <c r="F11" i="12"/>
  <c r="G11" i="12"/>
  <c r="M11" i="12" s="1"/>
  <c r="I11" i="12"/>
  <c r="K11" i="12"/>
  <c r="O11" i="12"/>
  <c r="Q11" i="12"/>
  <c r="U11" i="12"/>
  <c r="F12" i="12"/>
  <c r="G12" i="12"/>
  <c r="M12" i="12" s="1"/>
  <c r="I12" i="12"/>
  <c r="K12" i="12"/>
  <c r="O12" i="12"/>
  <c r="Q12" i="12"/>
  <c r="U12" i="12"/>
  <c r="I20" i="1"/>
  <c r="I19" i="1"/>
  <c r="I18" i="1"/>
  <c r="I17" i="1"/>
  <c r="I16" i="1"/>
  <c r="I48" i="1"/>
  <c r="G27" i="1"/>
  <c r="F40" i="1"/>
  <c r="G40" i="1"/>
  <c r="G25" i="1" s="1"/>
  <c r="G26" i="1" s="1"/>
  <c r="J28" i="1"/>
  <c r="J26" i="1"/>
  <c r="G38" i="1"/>
  <c r="F38" i="1"/>
  <c r="H32" i="1"/>
  <c r="J23" i="1"/>
  <c r="J24" i="1"/>
  <c r="J25" i="1"/>
  <c r="J27" i="1"/>
  <c r="E24" i="1"/>
  <c r="E26" i="1"/>
  <c r="G28" i="1" l="1"/>
  <c r="G23" i="1"/>
  <c r="M9" i="12"/>
  <c r="M8" i="12" s="1"/>
  <c r="I21" i="1"/>
  <c r="I39" i="1"/>
  <c r="I40" i="1" s="1"/>
  <c r="J39" i="1" s="1"/>
  <c r="J40" i="1" s="1"/>
  <c r="G24" i="1" l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<sst xmlns="http://schemas.openxmlformats.org/spreadsheetml/2006/main" count="148" uniqueCount="109">
  <si>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</si>
  <si>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</si>
  <si>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</si>
  <si>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</si>
  <si>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</si>
  <si>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</si>
  <si>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</si>
  <si>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</si>
  <si>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</si>
  <si>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</si>
  <si>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</si>
  <si>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</si>
  <si>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</si>
  <si>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</si>
  <si>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</si>
  <si>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</si>
  <si>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</si>
  <si>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</si>
  <si>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</si>
  <si>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</si>
  <si>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</si>
  <si>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</si>
  <si>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</si>
  <si>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</si>
  <si>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</si>
  <si>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</si>
  <si>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</si>
  <si>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</si>
  <si>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</si>
  <si>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</si>
  <si>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</si>
  <si>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</si>
  <si>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</si>
  <si>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</si>
  <si>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</si>
  <si>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</si>
  <si>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</si>
  <si>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</si>
  <si>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</si>
  <si>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</si>
  <si>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</si>
  <si>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</si>
  <si>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</si>
  <si>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MŠ Republiky</t>
  </si>
  <si>
    <t>Rozpočet:</t>
  </si>
  <si>
    <t>Misto</t>
  </si>
  <si>
    <t>Ústřední vytápění venkovního WC</t>
  </si>
  <si>
    <t>Město Znojmo</t>
  </si>
  <si>
    <t>Obroková 1/12</t>
  </si>
  <si>
    <t>Znojmo</t>
  </si>
  <si>
    <t>66902</t>
  </si>
  <si>
    <t>00293881</t>
  </si>
  <si>
    <t>CZ00293881</t>
  </si>
  <si>
    <t>KÄSTNER PROJEKT s.r.o.</t>
  </si>
  <si>
    <t>náměstí Svobody 2029/14</t>
  </si>
  <si>
    <t>26224291</t>
  </si>
  <si>
    <t>Rozpočet</t>
  </si>
  <si>
    <t>Celkem za stavbu</t>
  </si>
  <si>
    <t>CZK</t>
  </si>
  <si>
    <t>Rekapitulace dílů</t>
  </si>
  <si>
    <t>Typ dílu</t>
  </si>
  <si>
    <t>735</t>
  </si>
  <si>
    <t>Otopná tělesa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</si>
  <si>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</si>
  <si>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</si>
  <si>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</si>
  <si>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</si>
  <si>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</si>
  <si>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</si>
  <si>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</si>
  <si>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</si>
  <si>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</si>
  <si>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</si>
  <si>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</si>
  <si>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</si>
  <si>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</si>
  <si>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</si>
  <si>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</si>
  <si>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</si>
  <si>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</si>
  <si>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</si>
  <si>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</si>
  <si>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</si>
  <si>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</si>
  <si>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</si>
  <si>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</si>
  <si>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</si>
  <si>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</si>
  <si>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</si>
  <si>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</si>
  <si>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</si>
  <si>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</si>
  <si>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735419116R00</t>
  </si>
  <si>
    <t>Montáž topných konvektorů vč. napojení na el. přív, vč. napojení na el. přívod</t>
  </si>
  <si>
    <t>soubor</t>
  </si>
  <si>
    <t>POL1_0</t>
  </si>
  <si>
    <t>484566213R</t>
  </si>
  <si>
    <t>Přímotopný konvektor 800w</t>
  </si>
  <si>
    <t>kus</t>
  </si>
  <si>
    <t>POL3_0</t>
  </si>
  <si>
    <t>54132050R</t>
  </si>
  <si>
    <t>Vidlice se spínačem protopný konvektor</t>
  </si>
  <si>
    <t>54132053R</t>
  </si>
  <si>
    <t>Regulátor teploty topný konvektor</t>
  </si>
  <si>
    <t/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</si>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</sst>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4" formatCode="#,##0.00000"/>
  </numFmts>
  <fonts count="17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8" fillId="0" borderId="6" xfId="0" applyFont="1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15" xfId="0" applyNumberFormat="1" applyFont="1" applyBorder="1" applyAlignment="1">
      <alignment vertical="center"/>
    </xf>
    <xf numFmtId="49" fontId="7" fillId="0" borderId="15" xfId="0" applyNumberFormat="1" applyFont="1" applyBorder="1" applyAlignment="1">
      <alignment vertical="center" wrapText="1"/>
    </xf>
    <xf numFmtId="49" fontId="7" fillId="0" borderId="12" xfId="0" applyNumberFormat="1" applyFont="1" applyBorder="1" applyAlignment="1">
      <alignment vertical="center" wrapText="1"/>
    </xf>
    <xf numFmtId="4" fontId="7" fillId="0" borderId="21" xfId="0" applyNumberFormat="1" applyFont="1" applyBorder="1" applyAlignment="1">
      <alignment horizontal="center" vertical="center"/>
    </xf>
    <xf numFmtId="4" fontId="7" fillId="0" borderId="21" xfId="0" applyNumberFormat="1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78" t="s">
        <v>39</v>
      </c>
      <c r="B2" s="78"/>
      <c r="C2" s="78"/>
      <c r="D2" s="78"/>
      <c r="E2" s="78"/>
      <c r="F2" s="78"/>
      <c r="G2" s="78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1"/>
  <sheetViews>
    <sheetView showGridLines="0" tabSelected="1" topLeftCell="B18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91" t="s">
        <v>42</v>
      </c>
      <c r="C1" s="92"/>
      <c r="D1" s="92"/>
      <c r="E1" s="92"/>
      <c r="F1" s="92"/>
      <c r="G1" s="92"/>
      <c r="H1" s="92"/>
      <c r="I1" s="92"/>
      <c r="J1" s="93"/>
    </row>
    <row r="2" spans="1:15" ht="23.25" customHeight="1" x14ac:dyDescent="0.2">
      <c r="A2" s="4"/>
      <c r="B2" s="105" t="s">
        <v>40</v>
      </c>
      <c r="C2" s="106"/>
      <c r="D2" s="107" t="s">
        <v>46</v>
      </c>
      <c r="E2" s="108"/>
      <c r="F2" s="108"/>
      <c r="G2" s="108"/>
      <c r="H2" s="108"/>
      <c r="I2" s="108"/>
      <c r="J2" s="109"/>
      <c r="O2" s="2"/>
    </row>
    <row r="3" spans="1:15" ht="23.25" customHeight="1" x14ac:dyDescent="0.2">
      <c r="A3" s="4"/>
      <c r="B3" s="110" t="s">
        <v>45</v>
      </c>
      <c r="C3" s="111"/>
      <c r="D3" s="112" t="s">
        <v>43</v>
      </c>
      <c r="E3" s="113"/>
      <c r="F3" s="113"/>
      <c r="G3" s="113"/>
      <c r="H3" s="113"/>
      <c r="I3" s="113"/>
      <c r="J3" s="114"/>
    </row>
    <row r="4" spans="1:15" ht="23.25" hidden="1" customHeight="1" x14ac:dyDescent="0.2">
      <c r="A4" s="4"/>
      <c r="B4" s="115" t="s">
        <v>44</v>
      </c>
      <c r="C4" s="116"/>
      <c r="D4" s="117"/>
      <c r="E4" s="117"/>
      <c r="F4" s="118"/>
      <c r="G4" s="119"/>
      <c r="H4" s="118"/>
      <c r="I4" s="119"/>
      <c r="J4" s="120"/>
    </row>
    <row r="5" spans="1:15" ht="24" customHeight="1" x14ac:dyDescent="0.2">
      <c r="A5" s="4"/>
      <c r="B5" s="45" t="s">
        <v>21</v>
      </c>
      <c r="C5" s="5"/>
      <c r="D5" s="121" t="s">
        <v>47</v>
      </c>
      <c r="E5" s="25"/>
      <c r="F5" s="25"/>
      <c r="G5" s="25"/>
      <c r="H5" s="27" t="s">
        <v>33</v>
      </c>
      <c r="I5" s="121" t="s">
        <v>51</v>
      </c>
      <c r="J5" s="11"/>
    </row>
    <row r="6" spans="1:15" ht="15.75" customHeight="1" x14ac:dyDescent="0.2">
      <c r="A6" s="4"/>
      <c r="B6" s="39"/>
      <c r="C6" s="25"/>
      <c r="D6" s="121" t="s">
        <v>48</v>
      </c>
      <c r="E6" s="25"/>
      <c r="F6" s="25"/>
      <c r="G6" s="25"/>
      <c r="H6" s="27" t="s">
        <v>34</v>
      </c>
      <c r="I6" s="121" t="s">
        <v>52</v>
      </c>
      <c r="J6" s="11"/>
    </row>
    <row r="7" spans="1:15" ht="15.75" customHeight="1" x14ac:dyDescent="0.2">
      <c r="A7" s="4"/>
      <c r="B7" s="40"/>
      <c r="C7" s="122" t="s">
        <v>50</v>
      </c>
      <c r="D7" s="104" t="s">
        <v>49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123" t="s">
        <v>53</v>
      </c>
      <c r="E11" s="123"/>
      <c r="F11" s="123"/>
      <c r="G11" s="123"/>
      <c r="H11" s="27" t="s">
        <v>33</v>
      </c>
      <c r="I11" s="127" t="s">
        <v>55</v>
      </c>
      <c r="J11" s="11"/>
    </row>
    <row r="12" spans="1:15" ht="15.75" customHeight="1" x14ac:dyDescent="0.2">
      <c r="A12" s="4"/>
      <c r="B12" s="39"/>
      <c r="C12" s="25"/>
      <c r="D12" s="124" t="s">
        <v>54</v>
      </c>
      <c r="E12" s="124"/>
      <c r="F12" s="124"/>
      <c r="G12" s="124"/>
      <c r="H12" s="27" t="s">
        <v>34</v>
      </c>
      <c r="I12" s="127"/>
      <c r="J12" s="11"/>
    </row>
    <row r="13" spans="1:15" ht="15.75" customHeight="1" x14ac:dyDescent="0.2">
      <c r="A13" s="4"/>
      <c r="B13" s="40"/>
      <c r="C13" s="126" t="s">
        <v>50</v>
      </c>
      <c r="D13" s="125" t="s">
        <v>49</v>
      </c>
      <c r="E13" s="125"/>
      <c r="F13" s="125"/>
      <c r="G13" s="125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83"/>
      <c r="F15" s="83"/>
      <c r="G15" s="98"/>
      <c r="H15" s="98"/>
      <c r="I15" s="98" t="s">
        <v>28</v>
      </c>
      <c r="J15" s="99"/>
    </row>
    <row r="16" spans="1:15" ht="23.25" customHeight="1" x14ac:dyDescent="0.2">
      <c r="A16" s="180" t="s">
        <v>23</v>
      </c>
      <c r="B16" s="181" t="s">
        <v>23</v>
      </c>
      <c r="C16" s="56"/>
      <c r="D16" s="57"/>
      <c r="E16" s="80"/>
      <c r="F16" s="81"/>
      <c r="G16" s="80"/>
      <c r="H16" s="81"/>
      <c r="I16" s="80">
        <f>SUMIF(F47:F47,A16,I47:I47)+SUMIF(F47:F47,"PSU",I47:I47)</f>
        <v>0</v>
      </c>
      <c r="J16" s="82"/>
    </row>
    <row r="17" spans="1:10" ht="23.25" customHeight="1" x14ac:dyDescent="0.2">
      <c r="A17" s="180" t="s">
        <v>24</v>
      </c>
      <c r="B17" s="181" t="s">
        <v>24</v>
      </c>
      <c r="C17" s="56"/>
      <c r="D17" s="57"/>
      <c r="E17" s="80"/>
      <c r="F17" s="81"/>
      <c r="G17" s="80"/>
      <c r="H17" s="81"/>
      <c r="I17" s="80">
        <f>SUMIF(F47:F47,A17,I47:I47)</f>
        <v>0</v>
      </c>
      <c r="J17" s="82"/>
    </row>
    <row r="18" spans="1:10" ht="23.25" customHeight="1" x14ac:dyDescent="0.2">
      <c r="A18" s="180" t="s">
        <v>25</v>
      </c>
      <c r="B18" s="181" t="s">
        <v>25</v>
      </c>
      <c r="C18" s="56"/>
      <c r="D18" s="57"/>
      <c r="E18" s="80"/>
      <c r="F18" s="81"/>
      <c r="G18" s="80"/>
      <c r="H18" s="81"/>
      <c r="I18" s="80">
        <f>SUMIF(F47:F47,A18,I47:I47)</f>
        <v>0</v>
      </c>
      <c r="J18" s="82"/>
    </row>
    <row r="19" spans="1:10" ht="23.25" customHeight="1" x14ac:dyDescent="0.2">
      <c r="A19" s="180" t="s">
        <v>63</v>
      </c>
      <c r="B19" s="181" t="s">
        <v>26</v>
      </c>
      <c r="C19" s="56"/>
      <c r="D19" s="57"/>
      <c r="E19" s="80"/>
      <c r="F19" s="81"/>
      <c r="G19" s="80"/>
      <c r="H19" s="81"/>
      <c r="I19" s="80">
        <f>SUMIF(F47:F47,A19,I47:I47)</f>
        <v>0</v>
      </c>
      <c r="J19" s="82"/>
    </row>
    <row r="20" spans="1:10" ht="23.25" customHeight="1" x14ac:dyDescent="0.2">
      <c r="A20" s="180" t="s">
        <v>64</v>
      </c>
      <c r="B20" s="181" t="s">
        <v>27</v>
      </c>
      <c r="C20" s="56"/>
      <c r="D20" s="57"/>
      <c r="E20" s="80"/>
      <c r="F20" s="81"/>
      <c r="G20" s="80"/>
      <c r="H20" s="81"/>
      <c r="I20" s="80">
        <f>SUMIF(F47:F47,A20,I47:I47)</f>
        <v>0</v>
      </c>
      <c r="J20" s="82"/>
    </row>
    <row r="21" spans="1:10" ht="23.25" customHeight="1" x14ac:dyDescent="0.2">
      <c r="A21" s="4"/>
      <c r="B21" s="72" t="s">
        <v>28</v>
      </c>
      <c r="C21" s="73"/>
      <c r="D21" s="74"/>
      <c r="E21" s="89"/>
      <c r="F21" s="97"/>
      <c r="G21" s="89"/>
      <c r="H21" s="97"/>
      <c r="I21" s="89">
        <f>SUM(I16:J20)</f>
        <v>0</v>
      </c>
      <c r="J21" s="90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87">
        <f>ZakladDPHSniVypocet</f>
        <v>0</v>
      </c>
      <c r="H23" s="88"/>
      <c r="I23" s="88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85">
        <f>ZakladDPHSni*SazbaDPH1/100</f>
        <v>0</v>
      </c>
      <c r="H24" s="86"/>
      <c r="I24" s="86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87">
        <f>ZakladDPHZaklVypocet</f>
        <v>0</v>
      </c>
      <c r="H25" s="88"/>
      <c r="I25" s="88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94">
        <f>ZakladDPHZakl*SazbaDPH2/100</f>
        <v>0</v>
      </c>
      <c r="H26" s="95"/>
      <c r="I26" s="95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96">
        <f>0</f>
        <v>0</v>
      </c>
      <c r="H27" s="96"/>
      <c r="I27" s="96"/>
      <c r="J27" s="61" t="str">
        <f t="shared" si="0"/>
        <v>CZK</v>
      </c>
    </row>
    <row r="28" spans="1:10" ht="27.75" hidden="1" customHeight="1" thickBot="1" x14ac:dyDescent="0.25">
      <c r="A28" s="4"/>
      <c r="B28" s="151" t="s">
        <v>22</v>
      </c>
      <c r="C28" s="152"/>
      <c r="D28" s="152"/>
      <c r="E28" s="153"/>
      <c r="F28" s="154"/>
      <c r="G28" s="155">
        <f>ZakladDPHSniVypocet+ZakladDPHZaklVypocet</f>
        <v>0</v>
      </c>
      <c r="H28" s="155"/>
      <c r="I28" s="155"/>
      <c r="J28" s="156" t="str">
        <f t="shared" si="0"/>
        <v>CZK</v>
      </c>
    </row>
    <row r="29" spans="1:10" ht="27.75" customHeight="1" thickBot="1" x14ac:dyDescent="0.25">
      <c r="A29" s="4"/>
      <c r="B29" s="151" t="s">
        <v>35</v>
      </c>
      <c r="C29" s="157"/>
      <c r="D29" s="157"/>
      <c r="E29" s="157"/>
      <c r="F29" s="157"/>
      <c r="G29" s="158">
        <f>ZakladDPHSni+DPHSni+ZakladDPHZakl+DPHZakl+Zaokrouhleni</f>
        <v>0</v>
      </c>
      <c r="H29" s="158"/>
      <c r="I29" s="158"/>
      <c r="J29" s="159" t="s">
        <v>58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>
        <f ca="1">TODAY()</f>
        <v>45062</v>
      </c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79"/>
      <c r="E34" s="79"/>
      <c r="F34" s="30"/>
      <c r="G34" s="79"/>
      <c r="H34" s="79"/>
      <c r="I34" s="79"/>
      <c r="J34" s="36"/>
    </row>
    <row r="35" spans="1:10" ht="12.75" customHeight="1" x14ac:dyDescent="0.2">
      <c r="A35" s="4"/>
      <c r="B35" s="4"/>
      <c r="C35" s="5"/>
      <c r="D35" s="84" t="s">
        <v>2</v>
      </c>
      <c r="E35" s="84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43"/>
      <c r="G37" s="143"/>
      <c r="H37" s="143"/>
      <c r="I37" s="143"/>
      <c r="J37" s="3"/>
    </row>
    <row r="38" spans="1:10" ht="25.5" hidden="1" customHeight="1" x14ac:dyDescent="0.2">
      <c r="A38" s="130" t="s">
        <v>37</v>
      </c>
      <c r="B38" s="132" t="s">
        <v>16</v>
      </c>
      <c r="C38" s="133" t="s">
        <v>5</v>
      </c>
      <c r="D38" s="134"/>
      <c r="E38" s="134"/>
      <c r="F38" s="144" t="str">
        <f>B23</f>
        <v>Základ pro sníženou DPH</v>
      </c>
      <c r="G38" s="144" t="str">
        <f>B25</f>
        <v>Základ pro základní DPH</v>
      </c>
      <c r="H38" s="145" t="s">
        <v>17</v>
      </c>
      <c r="I38" s="145" t="s">
        <v>1</v>
      </c>
      <c r="J38" s="135" t="s">
        <v>0</v>
      </c>
    </row>
    <row r="39" spans="1:10" ht="25.5" hidden="1" customHeight="1" x14ac:dyDescent="0.2">
      <c r="A39" s="130">
        <v>1</v>
      </c>
      <c r="B39" s="136" t="s">
        <v>56</v>
      </c>
      <c r="C39" s="137" t="s">
        <v>46</v>
      </c>
      <c r="D39" s="138"/>
      <c r="E39" s="138"/>
      <c r="F39" s="146">
        <f>'Rozpočet Pol'!AC14</f>
        <v>0</v>
      </c>
      <c r="G39" s="147">
        <f>'Rozpočet Pol'!AD14</f>
        <v>0</v>
      </c>
      <c r="H39" s="148">
        <f>(F39*SazbaDPH1/100)+(G39*SazbaDPH2/100)</f>
        <v>0</v>
      </c>
      <c r="I39" s="148">
        <f>F39+G39+H39</f>
        <v>0</v>
      </c>
      <c r="J39" s="139" t="str">
        <f>IF(CenaCelkemVypocet=0,"",I39/CenaCelkemVypocet*100)</f>
        <v/>
      </c>
    </row>
    <row r="40" spans="1:10" ht="25.5" hidden="1" customHeight="1" x14ac:dyDescent="0.2">
      <c r="A40" s="130"/>
      <c r="B40" s="140" t="s">
        <v>57</v>
      </c>
      <c r="C40" s="141"/>
      <c r="D40" s="141"/>
      <c r="E40" s="142"/>
      <c r="F40" s="149">
        <f>SUMIF(A39:A39,"=1",F39:F39)</f>
        <v>0</v>
      </c>
      <c r="G40" s="150">
        <f>SUMIF(A39:A39,"=1",G39:G39)</f>
        <v>0</v>
      </c>
      <c r="H40" s="150">
        <f>SUMIF(A39:A39,"=1",H39:H39)</f>
        <v>0</v>
      </c>
      <c r="I40" s="150">
        <f>SUMIF(A39:A39,"=1",I39:I39)</f>
        <v>0</v>
      </c>
      <c r="J40" s="131">
        <f>SUMIF(A39:A39,"=1",J39:J39)</f>
        <v>0</v>
      </c>
    </row>
    <row r="44" spans="1:10" ht="15.75" x14ac:dyDescent="0.25">
      <c r="B44" s="160" t="s">
        <v>59</v>
      </c>
    </row>
    <row r="46" spans="1:10" ht="25.5" customHeight="1" x14ac:dyDescent="0.2">
      <c r="A46" s="161"/>
      <c r="B46" s="164" t="s">
        <v>16</v>
      </c>
      <c r="C46" s="164" t="s">
        <v>5</v>
      </c>
      <c r="D46" s="165"/>
      <c r="E46" s="165"/>
      <c r="F46" s="168" t="s">
        <v>60</v>
      </c>
      <c r="G46" s="168"/>
      <c r="H46" s="168"/>
      <c r="I46" s="169" t="s">
        <v>28</v>
      </c>
      <c r="J46" s="169"/>
    </row>
    <row r="47" spans="1:10" ht="25.5" customHeight="1" x14ac:dyDescent="0.2">
      <c r="A47" s="162"/>
      <c r="B47" s="170" t="s">
        <v>61</v>
      </c>
      <c r="C47" s="171" t="s">
        <v>62</v>
      </c>
      <c r="D47" s="172"/>
      <c r="E47" s="172"/>
      <c r="F47" s="173" t="s">
        <v>24</v>
      </c>
      <c r="G47" s="174"/>
      <c r="H47" s="174"/>
      <c r="I47" s="175">
        <f>'Rozpočet Pol'!G8</f>
        <v>0</v>
      </c>
      <c r="J47" s="175"/>
    </row>
    <row r="48" spans="1:10" ht="25.5" customHeight="1" x14ac:dyDescent="0.2">
      <c r="A48" s="163"/>
      <c r="B48" s="166" t="s">
        <v>1</v>
      </c>
      <c r="C48" s="166"/>
      <c r="D48" s="167"/>
      <c r="E48" s="167"/>
      <c r="F48" s="176"/>
      <c r="G48" s="177"/>
      <c r="H48" s="177"/>
      <c r="I48" s="178">
        <f>I47</f>
        <v>0</v>
      </c>
      <c r="J48" s="178"/>
    </row>
    <row r="49" spans="6:10" x14ac:dyDescent="0.2">
      <c r="F49" s="179"/>
      <c r="G49" s="129"/>
      <c r="H49" s="179"/>
      <c r="I49" s="129"/>
      <c r="J49" s="129"/>
    </row>
    <row r="50" spans="6:10" x14ac:dyDescent="0.2">
      <c r="F50" s="179"/>
      <c r="G50" s="129"/>
      <c r="H50" s="179"/>
      <c r="I50" s="129"/>
      <c r="J50" s="129"/>
    </row>
    <row r="51" spans="6:10" x14ac:dyDescent="0.2">
      <c r="F51" s="179"/>
      <c r="G51" s="129"/>
      <c r="H51" s="179"/>
      <c r="I51" s="129"/>
      <c r="J51" s="129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3">
    <mergeCell ref="I48:J48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0" t="s">
        <v>6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77" t="s">
        <v>41</v>
      </c>
      <c r="B2" s="76"/>
      <c r="C2" s="102"/>
      <c r="D2" s="102"/>
      <c r="E2" s="102"/>
      <c r="F2" s="102"/>
      <c r="G2" s="103"/>
    </row>
    <row r="3" spans="1:7" ht="24.95" hidden="1" customHeight="1" x14ac:dyDescent="0.2">
      <c r="A3" s="77" t="s">
        <v>7</v>
      </c>
      <c r="B3" s="76"/>
      <c r="C3" s="102"/>
      <c r="D3" s="102"/>
      <c r="E3" s="102"/>
      <c r="F3" s="102"/>
      <c r="G3" s="103"/>
    </row>
    <row r="4" spans="1:7" ht="24.95" hidden="1" customHeight="1" x14ac:dyDescent="0.2">
      <c r="A4" s="77" t="s">
        <v>8</v>
      </c>
      <c r="B4" s="76"/>
      <c r="C4" s="102"/>
      <c r="D4" s="102"/>
      <c r="E4" s="102"/>
      <c r="F4" s="102"/>
      <c r="G4" s="103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24"/>
  <sheetViews>
    <sheetView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8" customWidth="1"/>
    <col min="3" max="3" width="38.28515625" style="128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182" t="s">
        <v>6</v>
      </c>
      <c r="B1" s="182"/>
      <c r="C1" s="182"/>
      <c r="D1" s="182"/>
      <c r="E1" s="182"/>
      <c r="F1" s="182"/>
      <c r="G1" s="182"/>
      <c r="AE1" t="s">
        <v>66</v>
      </c>
    </row>
    <row r="2" spans="1:60" ht="24.95" customHeight="1" x14ac:dyDescent="0.2">
      <c r="A2" s="189" t="s">
        <v>65</v>
      </c>
      <c r="B2" s="183"/>
      <c r="C2" s="184" t="s">
        <v>46</v>
      </c>
      <c r="D2" s="185"/>
      <c r="E2" s="185"/>
      <c r="F2" s="185"/>
      <c r="G2" s="191"/>
      <c r="AE2" t="s">
        <v>67</v>
      </c>
    </row>
    <row r="3" spans="1:60" ht="24.95" customHeight="1" x14ac:dyDescent="0.2">
      <c r="A3" s="190" t="s">
        <v>7</v>
      </c>
      <c r="B3" s="188"/>
      <c r="C3" s="186" t="s">
        <v>43</v>
      </c>
      <c r="D3" s="187"/>
      <c r="E3" s="187"/>
      <c r="F3" s="187"/>
      <c r="G3" s="192"/>
      <c r="AE3" t="s">
        <v>68</v>
      </c>
    </row>
    <row r="4" spans="1:60" ht="24.95" hidden="1" customHeight="1" x14ac:dyDescent="0.2">
      <c r="A4" s="190" t="s">
        <v>8</v>
      </c>
      <c r="B4" s="188"/>
      <c r="C4" s="186"/>
      <c r="D4" s="187"/>
      <c r="E4" s="187"/>
      <c r="F4" s="187"/>
      <c r="G4" s="192"/>
      <c r="AE4" t="s">
        <v>69</v>
      </c>
    </row>
    <row r="5" spans="1:60" hidden="1" x14ac:dyDescent="0.2">
      <c r="A5" s="193" t="s">
        <v>70</v>
      </c>
      <c r="B5" s="194"/>
      <c r="C5" s="195"/>
      <c r="D5" s="196"/>
      <c r="E5" s="196"/>
      <c r="F5" s="196"/>
      <c r="G5" s="197"/>
      <c r="AE5" t="s">
        <v>71</v>
      </c>
    </row>
    <row r="7" spans="1:60" ht="38.25" x14ac:dyDescent="0.2">
      <c r="A7" s="201" t="s">
        <v>72</v>
      </c>
      <c r="B7" s="202" t="s">
        <v>73</v>
      </c>
      <c r="C7" s="202" t="s">
        <v>74</v>
      </c>
      <c r="D7" s="201" t="s">
        <v>75</v>
      </c>
      <c r="E7" s="201" t="s">
        <v>76</v>
      </c>
      <c r="F7" s="198" t="s">
        <v>77</v>
      </c>
      <c r="G7" s="212" t="s">
        <v>28</v>
      </c>
      <c r="H7" s="213" t="s">
        <v>29</v>
      </c>
      <c r="I7" s="213" t="s">
        <v>78</v>
      </c>
      <c r="J7" s="213" t="s">
        <v>30</v>
      </c>
      <c r="K7" s="213" t="s">
        <v>79</v>
      </c>
      <c r="L7" s="213" t="s">
        <v>80</v>
      </c>
      <c r="M7" s="213" t="s">
        <v>81</v>
      </c>
      <c r="N7" s="213" t="s">
        <v>82</v>
      </c>
      <c r="O7" s="213" t="s">
        <v>83</v>
      </c>
      <c r="P7" s="213" t="s">
        <v>84</v>
      </c>
      <c r="Q7" s="213" t="s">
        <v>85</v>
      </c>
      <c r="R7" s="213" t="s">
        <v>86</v>
      </c>
      <c r="S7" s="213" t="s">
        <v>87</v>
      </c>
      <c r="T7" s="213" t="s">
        <v>88</v>
      </c>
      <c r="U7" s="204" t="s">
        <v>89</v>
      </c>
    </row>
    <row r="8" spans="1:60" x14ac:dyDescent="0.2">
      <c r="A8" s="214" t="s">
        <v>90</v>
      </c>
      <c r="B8" s="215" t="s">
        <v>61</v>
      </c>
      <c r="C8" s="216" t="s">
        <v>62</v>
      </c>
      <c r="D8" s="217"/>
      <c r="E8" s="218"/>
      <c r="F8" s="219"/>
      <c r="G8" s="219">
        <f>SUMIF(AE9:AE12,"&lt;&gt;NOR",G9:G12)</f>
        <v>0</v>
      </c>
      <c r="H8" s="219"/>
      <c r="I8" s="219">
        <f>SUM(I9:I12)</f>
        <v>0</v>
      </c>
      <c r="J8" s="219"/>
      <c r="K8" s="219">
        <f>SUM(K9:K12)</f>
        <v>0</v>
      </c>
      <c r="L8" s="219"/>
      <c r="M8" s="219">
        <f>SUM(M9:M12)</f>
        <v>0</v>
      </c>
      <c r="N8" s="203"/>
      <c r="O8" s="203">
        <f>SUM(O9:O12)</f>
        <v>3.5999999999999999E-3</v>
      </c>
      <c r="P8" s="203"/>
      <c r="Q8" s="203">
        <f>SUM(Q9:Q12)</f>
        <v>0</v>
      </c>
      <c r="R8" s="203"/>
      <c r="S8" s="203"/>
      <c r="T8" s="214"/>
      <c r="U8" s="203">
        <f>SUM(U9:U12)</f>
        <v>0.82</v>
      </c>
      <c r="AE8" t="s">
        <v>91</v>
      </c>
    </row>
    <row r="9" spans="1:60" ht="22.5" outlineLevel="1" x14ac:dyDescent="0.2">
      <c r="A9" s="200">
        <v>1</v>
      </c>
      <c r="B9" s="205" t="s">
        <v>92</v>
      </c>
      <c r="C9" s="242" t="s">
        <v>93</v>
      </c>
      <c r="D9" s="206" t="s">
        <v>94</v>
      </c>
      <c r="E9" s="209">
        <v>1</v>
      </c>
      <c r="F9" s="210">
        <f>H9+J9</f>
        <v>0</v>
      </c>
      <c r="G9" s="211">
        <f>ROUND(E9*F9,2)</f>
        <v>0</v>
      </c>
      <c r="H9" s="211"/>
      <c r="I9" s="211">
        <f>ROUND(E9*H9,2)</f>
        <v>0</v>
      </c>
      <c r="J9" s="211"/>
      <c r="K9" s="211">
        <f>ROUND(E9*J9,2)</f>
        <v>0</v>
      </c>
      <c r="L9" s="211">
        <v>21</v>
      </c>
      <c r="M9" s="211">
        <f>G9*(1+L9/100)</f>
        <v>0</v>
      </c>
      <c r="N9" s="207">
        <v>0</v>
      </c>
      <c r="O9" s="207">
        <f>ROUND(E9*N9,5)</f>
        <v>0</v>
      </c>
      <c r="P9" s="207">
        <v>0</v>
      </c>
      <c r="Q9" s="207">
        <f>ROUND(E9*P9,5)</f>
        <v>0</v>
      </c>
      <c r="R9" s="207"/>
      <c r="S9" s="207"/>
      <c r="T9" s="208">
        <v>0.82399999999999995</v>
      </c>
      <c r="U9" s="207">
        <f>ROUND(E9*T9,2)</f>
        <v>0.82</v>
      </c>
      <c r="V9" s="199"/>
      <c r="W9" s="199"/>
      <c r="X9" s="199"/>
      <c r="Y9" s="199"/>
      <c r="Z9" s="199"/>
      <c r="AA9" s="199"/>
      <c r="AB9" s="199"/>
      <c r="AC9" s="199"/>
      <c r="AD9" s="199"/>
      <c r="AE9" s="199" t="s">
        <v>95</v>
      </c>
      <c r="AF9" s="199"/>
      <c r="AG9" s="199"/>
      <c r="AH9" s="199"/>
      <c r="AI9" s="199"/>
      <c r="AJ9" s="199"/>
      <c r="AK9" s="199"/>
      <c r="AL9" s="199"/>
      <c r="AM9" s="199"/>
      <c r="AN9" s="199"/>
      <c r="AO9" s="199"/>
      <c r="AP9" s="199"/>
      <c r="AQ9" s="199"/>
      <c r="AR9" s="199"/>
      <c r="AS9" s="199"/>
      <c r="AT9" s="199"/>
      <c r="AU9" s="199"/>
      <c r="AV9" s="199"/>
      <c r="AW9" s="199"/>
      <c r="AX9" s="199"/>
      <c r="AY9" s="199"/>
      <c r="AZ9" s="199"/>
      <c r="BA9" s="199"/>
      <c r="BB9" s="199"/>
      <c r="BC9" s="199"/>
      <c r="BD9" s="199"/>
      <c r="BE9" s="199"/>
      <c r="BF9" s="199"/>
      <c r="BG9" s="199"/>
      <c r="BH9" s="199"/>
    </row>
    <row r="10" spans="1:60" outlineLevel="1" x14ac:dyDescent="0.2">
      <c r="A10" s="200">
        <v>2</v>
      </c>
      <c r="B10" s="205" t="s">
        <v>96</v>
      </c>
      <c r="C10" s="242" t="s">
        <v>97</v>
      </c>
      <c r="D10" s="206" t="s">
        <v>98</v>
      </c>
      <c r="E10" s="209">
        <v>1</v>
      </c>
      <c r="F10" s="210">
        <f>H10+J10</f>
        <v>0</v>
      </c>
      <c r="G10" s="211">
        <f>ROUND(E10*F10,2)</f>
        <v>0</v>
      </c>
      <c r="H10" s="211"/>
      <c r="I10" s="211">
        <f>ROUND(E10*H10,2)</f>
        <v>0</v>
      </c>
      <c r="J10" s="211"/>
      <c r="K10" s="211">
        <f>ROUND(E10*J10,2)</f>
        <v>0</v>
      </c>
      <c r="L10" s="211">
        <v>21</v>
      </c>
      <c r="M10" s="211">
        <f>G10*(1+L10/100)</f>
        <v>0</v>
      </c>
      <c r="N10" s="207">
        <v>3.5999999999999999E-3</v>
      </c>
      <c r="O10" s="207">
        <f>ROUND(E10*N10,5)</f>
        <v>3.5999999999999999E-3</v>
      </c>
      <c r="P10" s="207">
        <v>0</v>
      </c>
      <c r="Q10" s="207">
        <f>ROUND(E10*P10,5)</f>
        <v>0</v>
      </c>
      <c r="R10" s="207"/>
      <c r="S10" s="207"/>
      <c r="T10" s="208">
        <v>0</v>
      </c>
      <c r="U10" s="207">
        <f>ROUND(E10*T10,2)</f>
        <v>0</v>
      </c>
      <c r="V10" s="199"/>
      <c r="W10" s="199"/>
      <c r="X10" s="199"/>
      <c r="Y10" s="199"/>
      <c r="Z10" s="199"/>
      <c r="AA10" s="199"/>
      <c r="AB10" s="199"/>
      <c r="AC10" s="199"/>
      <c r="AD10" s="199"/>
      <c r="AE10" s="199" t="s">
        <v>99</v>
      </c>
      <c r="AF10" s="199"/>
      <c r="AG10" s="199"/>
      <c r="AH10" s="199"/>
      <c r="AI10" s="199"/>
      <c r="AJ10" s="199"/>
      <c r="AK10" s="199"/>
      <c r="AL10" s="199"/>
      <c r="AM10" s="199"/>
      <c r="AN10" s="199"/>
      <c r="AO10" s="199"/>
      <c r="AP10" s="199"/>
      <c r="AQ10" s="199"/>
      <c r="AR10" s="199"/>
      <c r="AS10" s="199"/>
      <c r="AT10" s="199"/>
      <c r="AU10" s="199"/>
      <c r="AV10" s="199"/>
      <c r="AW10" s="199"/>
      <c r="AX10" s="199"/>
      <c r="AY10" s="199"/>
      <c r="AZ10" s="199"/>
      <c r="BA10" s="199"/>
      <c r="BB10" s="199"/>
      <c r="BC10" s="199"/>
      <c r="BD10" s="199"/>
      <c r="BE10" s="199"/>
      <c r="BF10" s="199"/>
      <c r="BG10" s="199"/>
      <c r="BH10" s="199"/>
    </row>
    <row r="11" spans="1:60" outlineLevel="1" x14ac:dyDescent="0.2">
      <c r="A11" s="200">
        <v>3</v>
      </c>
      <c r="B11" s="205" t="s">
        <v>100</v>
      </c>
      <c r="C11" s="242" t="s">
        <v>101</v>
      </c>
      <c r="D11" s="206" t="s">
        <v>98</v>
      </c>
      <c r="E11" s="209">
        <v>1</v>
      </c>
      <c r="F11" s="210">
        <f>H11+J11</f>
        <v>0</v>
      </c>
      <c r="G11" s="211">
        <f>ROUND(E11*F11,2)</f>
        <v>0</v>
      </c>
      <c r="H11" s="211"/>
      <c r="I11" s="211">
        <f>ROUND(E11*H11,2)</f>
        <v>0</v>
      </c>
      <c r="J11" s="211"/>
      <c r="K11" s="211">
        <f>ROUND(E11*J11,2)</f>
        <v>0</v>
      </c>
      <c r="L11" s="211">
        <v>21</v>
      </c>
      <c r="M11" s="211">
        <f>G11*(1+L11/100)</f>
        <v>0</v>
      </c>
      <c r="N11" s="207">
        <v>0</v>
      </c>
      <c r="O11" s="207">
        <f>ROUND(E11*N11,5)</f>
        <v>0</v>
      </c>
      <c r="P11" s="207">
        <v>0</v>
      </c>
      <c r="Q11" s="207">
        <f>ROUND(E11*P11,5)</f>
        <v>0</v>
      </c>
      <c r="R11" s="207"/>
      <c r="S11" s="207"/>
      <c r="T11" s="208">
        <v>0</v>
      </c>
      <c r="U11" s="207">
        <f>ROUND(E11*T11,2)</f>
        <v>0</v>
      </c>
      <c r="V11" s="199"/>
      <c r="W11" s="199"/>
      <c r="X11" s="199"/>
      <c r="Y11" s="199"/>
      <c r="Z11" s="199"/>
      <c r="AA11" s="199"/>
      <c r="AB11" s="199"/>
      <c r="AC11" s="199"/>
      <c r="AD11" s="199"/>
      <c r="AE11" s="199" t="s">
        <v>99</v>
      </c>
      <c r="AF11" s="199"/>
      <c r="AG11" s="199"/>
      <c r="AH11" s="199"/>
      <c r="AI11" s="199"/>
      <c r="AJ11" s="199"/>
      <c r="AK11" s="199"/>
      <c r="AL11" s="199"/>
      <c r="AM11" s="199"/>
      <c r="AN11" s="199"/>
      <c r="AO11" s="199"/>
      <c r="AP11" s="199"/>
      <c r="AQ11" s="199"/>
      <c r="AR11" s="199"/>
      <c r="AS11" s="199"/>
      <c r="AT11" s="199"/>
      <c r="AU11" s="199"/>
      <c r="AV11" s="199"/>
      <c r="AW11" s="199"/>
      <c r="AX11" s="199"/>
      <c r="AY11" s="199"/>
      <c r="AZ11" s="199"/>
      <c r="BA11" s="199"/>
      <c r="BB11" s="199"/>
      <c r="BC11" s="199"/>
      <c r="BD11" s="199"/>
      <c r="BE11" s="199"/>
      <c r="BF11" s="199"/>
      <c r="BG11" s="199"/>
      <c r="BH11" s="199"/>
    </row>
    <row r="12" spans="1:60" outlineLevel="1" x14ac:dyDescent="0.2">
      <c r="A12" s="220">
        <v>4</v>
      </c>
      <c r="B12" s="221" t="s">
        <v>102</v>
      </c>
      <c r="C12" s="243" t="s">
        <v>103</v>
      </c>
      <c r="D12" s="222" t="s">
        <v>98</v>
      </c>
      <c r="E12" s="223">
        <v>1</v>
      </c>
      <c r="F12" s="224">
        <f>H12+J12</f>
        <v>0</v>
      </c>
      <c r="G12" s="225">
        <f>ROUND(E12*F12,2)</f>
        <v>0</v>
      </c>
      <c r="H12" s="225"/>
      <c r="I12" s="225">
        <f>ROUND(E12*H12,2)</f>
        <v>0</v>
      </c>
      <c r="J12" s="225"/>
      <c r="K12" s="225">
        <f>ROUND(E12*J12,2)</f>
        <v>0</v>
      </c>
      <c r="L12" s="225">
        <v>21</v>
      </c>
      <c r="M12" s="225">
        <f>G12*(1+L12/100)</f>
        <v>0</v>
      </c>
      <c r="N12" s="226">
        <v>0</v>
      </c>
      <c r="O12" s="226">
        <f>ROUND(E12*N12,5)</f>
        <v>0</v>
      </c>
      <c r="P12" s="226">
        <v>0</v>
      </c>
      <c r="Q12" s="226">
        <f>ROUND(E12*P12,5)</f>
        <v>0</v>
      </c>
      <c r="R12" s="226"/>
      <c r="S12" s="226"/>
      <c r="T12" s="227">
        <v>0</v>
      </c>
      <c r="U12" s="226">
        <f>ROUND(E12*T12,2)</f>
        <v>0</v>
      </c>
      <c r="V12" s="199"/>
      <c r="W12" s="199"/>
      <c r="X12" s="199"/>
      <c r="Y12" s="199"/>
      <c r="Z12" s="199"/>
      <c r="AA12" s="199"/>
      <c r="AB12" s="199"/>
      <c r="AC12" s="199"/>
      <c r="AD12" s="199"/>
      <c r="AE12" s="199" t="s">
        <v>99</v>
      </c>
      <c r="AF12" s="199"/>
      <c r="AG12" s="199"/>
      <c r="AH12" s="199"/>
      <c r="AI12" s="199"/>
      <c r="AJ12" s="199"/>
      <c r="AK12" s="199"/>
      <c r="AL12" s="199"/>
      <c r="AM12" s="199"/>
      <c r="AN12" s="199"/>
      <c r="AO12" s="199"/>
      <c r="AP12" s="199"/>
      <c r="AQ12" s="199"/>
      <c r="AR12" s="199"/>
      <c r="AS12" s="199"/>
      <c r="AT12" s="199"/>
      <c r="AU12" s="199"/>
      <c r="AV12" s="199"/>
      <c r="AW12" s="199"/>
      <c r="AX12" s="199"/>
      <c r="AY12" s="199"/>
      <c r="AZ12" s="199"/>
      <c r="BA12" s="199"/>
      <c r="BB12" s="199"/>
      <c r="BC12" s="199"/>
      <c r="BD12" s="199"/>
      <c r="BE12" s="199"/>
      <c r="BF12" s="199"/>
      <c r="BG12" s="199"/>
      <c r="BH12" s="199"/>
    </row>
    <row r="13" spans="1:60" x14ac:dyDescent="0.2">
      <c r="A13" s="6"/>
      <c r="B13" s="7" t="s">
        <v>104</v>
      </c>
      <c r="C13" s="244" t="s">
        <v>104</v>
      </c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AC13">
        <v>15</v>
      </c>
      <c r="AD13">
        <v>21</v>
      </c>
    </row>
    <row r="14" spans="1:60" x14ac:dyDescent="0.2">
      <c r="A14" s="228"/>
      <c r="B14" s="229" t="s">
        <v>28</v>
      </c>
      <c r="C14" s="245" t="s">
        <v>104</v>
      </c>
      <c r="D14" s="230"/>
      <c r="E14" s="230"/>
      <c r="F14" s="230"/>
      <c r="G14" s="241">
        <f>G8</f>
        <v>0</v>
      </c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AC14">
        <f>SUMIF(L7:L12,AC13,G7:G12)</f>
        <v>0</v>
      </c>
      <c r="AD14">
        <f>SUMIF(L7:L12,AD13,G7:G12)</f>
        <v>0</v>
      </c>
      <c r="AE14" t="s">
        <v>105</v>
      </c>
    </row>
    <row r="15" spans="1:60" x14ac:dyDescent="0.2">
      <c r="A15" s="6"/>
      <c r="B15" s="7" t="s">
        <v>104</v>
      </c>
      <c r="C15" s="244" t="s">
        <v>104</v>
      </c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</row>
    <row r="16" spans="1:60" x14ac:dyDescent="0.2">
      <c r="A16" s="6"/>
      <c r="B16" s="7" t="s">
        <v>104</v>
      </c>
      <c r="C16" s="244" t="s">
        <v>104</v>
      </c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</row>
    <row r="17" spans="1:31" x14ac:dyDescent="0.2">
      <c r="A17" s="231" t="s">
        <v>106</v>
      </c>
      <c r="B17" s="231"/>
      <c r="C17" s="24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6"/>
      <c r="U17" s="6"/>
    </row>
    <row r="18" spans="1:31" x14ac:dyDescent="0.2">
      <c r="A18" s="232"/>
      <c r="B18" s="233"/>
      <c r="C18" s="247"/>
      <c r="D18" s="233"/>
      <c r="E18" s="233"/>
      <c r="F18" s="233"/>
      <c r="G18" s="234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6"/>
      <c r="U18" s="6"/>
      <c r="AE18" t="s">
        <v>107</v>
      </c>
    </row>
    <row r="19" spans="1:31" x14ac:dyDescent="0.2">
      <c r="A19" s="235"/>
      <c r="B19" s="236"/>
      <c r="C19" s="248"/>
      <c r="D19" s="236"/>
      <c r="E19" s="236"/>
      <c r="F19" s="236"/>
      <c r="G19" s="237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6"/>
      <c r="U19" s="6"/>
    </row>
    <row r="20" spans="1:31" x14ac:dyDescent="0.2">
      <c r="A20" s="235"/>
      <c r="B20" s="236"/>
      <c r="C20" s="248"/>
      <c r="D20" s="236"/>
      <c r="E20" s="236"/>
      <c r="F20" s="236"/>
      <c r="G20" s="237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6"/>
      <c r="U20" s="6"/>
    </row>
    <row r="21" spans="1:31" x14ac:dyDescent="0.2">
      <c r="A21" s="235"/>
      <c r="B21" s="236"/>
      <c r="C21" s="248"/>
      <c r="D21" s="236"/>
      <c r="E21" s="236"/>
      <c r="F21" s="236"/>
      <c r="G21" s="237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6"/>
      <c r="U21" s="6"/>
    </row>
    <row r="22" spans="1:31" x14ac:dyDescent="0.2">
      <c r="A22" s="238"/>
      <c r="B22" s="239"/>
      <c r="C22" s="249"/>
      <c r="D22" s="239"/>
      <c r="E22" s="239"/>
      <c r="F22" s="239"/>
      <c r="G22" s="240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6"/>
      <c r="U22" s="6"/>
    </row>
    <row r="23" spans="1:31" x14ac:dyDescent="0.2">
      <c r="A23" s="6"/>
      <c r="B23" s="7"/>
      <c r="C23" s="244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</row>
    <row r="24" spans="1:31" x14ac:dyDescent="0.2">
      <c r="C24" s="250"/>
      <c r="AE24" t="s">
        <v>108</v>
      </c>
    </row>
  </sheetData>
  <mergeCells count="6">
    <mergeCell ref="A1:G1"/>
    <mergeCell ref="C2:G2"/>
    <mergeCell ref="C3:G3"/>
    <mergeCell ref="C4:G4"/>
    <mergeCell ref="A17:C17"/>
    <mergeCell ref="A18:G22"/>
  </mergeCells>
  <pageMargins left="0.39370078740157499" right="0.196850393700787" top="0.78740157499999996" bottom="0.78740157499999996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Martin</cp:lastModifiedBy>
  <cp:lastPrinted>2014-02-28T09:52:57Z</cp:lastPrinted>
  <dcterms:created xsi:type="dcterms:W3CDTF">2009-04-08T07:15:50Z</dcterms:created>
  <dcterms:modified xsi:type="dcterms:W3CDTF">2023-05-16T14:28:19Z</dcterms:modified>
</cp:coreProperties>
</file>